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eric_ham_maine_gov/Documents/Desktop/Culvert Replacement Grant/"/>
    </mc:Choice>
  </mc:AlternateContent>
  <xr:revisionPtr revIDLastSave="1" documentId="8_{C089E45F-9A60-403A-9423-46120AB202FB}" xr6:coauthVersionLast="47" xr6:coauthVersionMax="47" xr10:uidLastSave="{15CC5437-3FF4-455A-9102-B2FFD5948CA9}"/>
  <bookViews>
    <workbookView xWindow="-120" yWindow="-120" windowWidth="29040" windowHeight="15840" xr2:uid="{4822E517-27EE-4C5B-A11E-362F39A840AB}"/>
  </bookViews>
  <sheets>
    <sheet name="Downeast Project Bundle" sheetId="4" r:id="rId1"/>
  </sheets>
  <definedNames>
    <definedName name="_xlnm.Print_Area" localSheetId="0">'Downeast Project Bundle'!$A$1:$P$15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4" l="1"/>
  <c r="N8" i="4"/>
  <c r="N9" i="4"/>
  <c r="J13" i="4"/>
  <c r="P3" i="4"/>
  <c r="M3" i="4"/>
  <c r="N3" i="4" s="1"/>
  <c r="M10" i="4"/>
  <c r="N10" i="4" s="1"/>
  <c r="M11" i="4"/>
  <c r="N11" i="4" s="1"/>
  <c r="N7" i="4"/>
  <c r="M4" i="4"/>
  <c r="N4" i="4" s="1"/>
  <c r="M5" i="4"/>
  <c r="N5" i="4" s="1"/>
  <c r="M6" i="4"/>
  <c r="N6" i="4" s="1"/>
  <c r="M7" i="4"/>
  <c r="H4" i="4"/>
  <c r="I4" i="4" s="1"/>
  <c r="H5" i="4"/>
  <c r="I5" i="4" s="1"/>
  <c r="H6" i="4"/>
  <c r="I6" i="4" s="1"/>
  <c r="H7" i="4"/>
  <c r="I7" i="4" s="1"/>
  <c r="H8" i="4"/>
  <c r="I8" i="4" s="1"/>
  <c r="H9" i="4"/>
  <c r="I9" i="4" s="1"/>
  <c r="H10" i="4"/>
  <c r="I10" i="4" s="1"/>
  <c r="H11" i="4"/>
  <c r="I11" i="4" s="1"/>
  <c r="H3" i="4"/>
  <c r="M9" i="4"/>
  <c r="H13" i="4" l="1"/>
  <c r="M13" i="4"/>
  <c r="K13" i="4"/>
  <c r="P4" i="4"/>
  <c r="P5" i="4"/>
  <c r="P6" i="4"/>
  <c r="P7" i="4"/>
  <c r="P10" i="4"/>
  <c r="P11" i="4"/>
  <c r="P13" i="4" l="1"/>
  <c r="I3" i="4"/>
  <c r="I13" i="4" l="1"/>
</calcChain>
</file>

<file path=xl/sharedStrings.xml><?xml version="1.0" encoding="utf-8"?>
<sst xmlns="http://schemas.openxmlformats.org/spreadsheetml/2006/main" count="62" uniqueCount="37">
  <si>
    <t>New Stream</t>
  </si>
  <si>
    <t>Honeymoon Stream 1</t>
  </si>
  <si>
    <t>Honeymoon Stream 2</t>
  </si>
  <si>
    <t>Stream</t>
  </si>
  <si>
    <t>None</t>
  </si>
  <si>
    <t>Bundle ID</t>
  </si>
  <si>
    <t>MaineDOT Asset ID</t>
  </si>
  <si>
    <t xml:space="preserve">Downeast </t>
  </si>
  <si>
    <t>Asset Name</t>
  </si>
  <si>
    <t>Town</t>
  </si>
  <si>
    <t>N/A</t>
  </si>
  <si>
    <t>Beaver Dam Stream</t>
  </si>
  <si>
    <t>Wesley</t>
  </si>
  <si>
    <t>Meddybemps</t>
  </si>
  <si>
    <t>Tributary to Denny's River</t>
  </si>
  <si>
    <t xml:space="preserve">Joe Meadow Brook  </t>
  </si>
  <si>
    <t>Unnamed Tributary to Pineo Brook</t>
  </si>
  <si>
    <t>Day Block Twp</t>
  </si>
  <si>
    <t>Bucksport</t>
  </si>
  <si>
    <t>Whites Brook 1</t>
  </si>
  <si>
    <t>Whites Brook 2</t>
  </si>
  <si>
    <r>
      <t>MSHV ID</t>
    </r>
    <r>
      <rPr>
        <b/>
        <vertAlign val="superscript"/>
        <sz val="10"/>
        <color theme="1"/>
        <rFont val="Times New Roman"/>
        <family val="1"/>
      </rPr>
      <t>1</t>
    </r>
  </si>
  <si>
    <t>Costs</t>
  </si>
  <si>
    <t xml:space="preserve"> Pre-construction Cost Estimate in 2023 Dollars</t>
  </si>
  <si>
    <t>Construction Cost Estimate in 2023 Dollars</t>
  </si>
  <si>
    <t>TOTAL</t>
  </si>
  <si>
    <t>Match Source</t>
  </si>
  <si>
    <t>Total FY2022 Culvert AOP Request</t>
  </si>
  <si>
    <t>Maine State Highway Fund</t>
  </si>
  <si>
    <t>Non-Federal Match Amount in 2023 Dollars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</si>
  <si>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MSHV = Maine Stream Habitat Viewer ID (https://webapps2.cgis-solutions.com/MaineStreamViewer/).</t>
    </r>
  </si>
  <si>
    <t>Total Cost Estimate</t>
  </si>
  <si>
    <t>Maine FHWA Formula Funds</t>
  </si>
  <si>
    <t>Match % *</t>
  </si>
  <si>
    <t>DMR/ Town/ Shared Match</t>
  </si>
  <si>
    <t>DMR/Town/ Shared Match</t>
  </si>
  <si>
    <t>Match Funds Raised by Municpality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</si>
</sst>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3" fillId="4" borderId="13" xfId="1" applyNumberFormat="1" applyFont="1" applyFill="1" applyBorder="1" applyAlignment="1">
      <alignment horizontal="center" vertical="center" wrapText="1"/>
    </xf>
    <xf numFmtId="9" fontId="3" fillId="4" borderId="13" xfId="1" applyNumberFormat="1" applyFont="1" applyFill="1" applyBorder="1" applyAlignment="1">
      <alignment horizontal="center" vertical="center" wrapText="1"/>
    </xf>
    <xf numFmtId="164" fontId="3" fillId="4" borderId="14" xfId="1" applyNumberFormat="1" applyFont="1" applyFill="1" applyBorder="1" applyAlignment="1">
      <alignment horizontal="center" vertical="center" wrapText="1"/>
    </xf>
    <xf numFmtId="164" fontId="3" fillId="4" borderId="16" xfId="0" applyNumberFormat="1" applyFont="1" applyFill="1" applyBorder="1" applyAlignment="1">
      <alignment horizontal="center" vertical="center" wrapText="1"/>
    </xf>
    <xf numFmtId="164" fontId="3" fillId="4" borderId="16" xfId="1" applyNumberFormat="1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3" fillId="0" borderId="1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3" fillId="4" borderId="23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50B5-5B85-485B-9C53-552475524872}">
  <sheetPr>
    <pageSetUpPr fitToPage="1"/>
  </sheetPr>
  <dimension ref="A1:AE30"/>
  <sheetViews>
    <sheetView tabSelected="1" view="pageLayout" zoomScale="75" zoomScaleNormal="56" zoomScalePageLayoutView="75" workbookViewId="0">
      <selection activeCell="A17" sqref="A17:G17"/>
    </sheetView>
  </sheetViews>
  <sheetFormatPr defaultColWidth="11.5703125" defaultRowHeight="15" x14ac:dyDescent="0.25"/>
  <cols>
    <col min="1" max="1" width="11.5703125" style="1"/>
    <col min="2" max="2" width="18.42578125" style="1" customWidth="1"/>
    <col min="3" max="3" width="18.42578125" style="1" hidden="1" customWidth="1"/>
    <col min="4" max="4" width="11.5703125" style="1" hidden="1" customWidth="1"/>
    <col min="5" max="5" width="11.5703125" style="27" customWidth="1"/>
    <col min="6" max="6" width="11.5703125" style="1" customWidth="1"/>
    <col min="7" max="7" width="11.5703125" style="1"/>
    <col min="8" max="8" width="11.5703125" style="18" customWidth="1"/>
    <col min="9" max="9" width="12.85546875" style="18" customWidth="1"/>
    <col min="10" max="10" width="13.85546875" style="2" customWidth="1"/>
    <col min="11" max="11" width="13.85546875" customWidth="1"/>
    <col min="12" max="12" width="13.5703125" customWidth="1"/>
    <col min="13" max="13" width="13.140625" customWidth="1"/>
    <col min="14" max="14" width="13.85546875" customWidth="1"/>
    <col min="15" max="16" width="13.85546875" style="20" customWidth="1"/>
    <col min="17" max="18" width="13" style="8" customWidth="1"/>
    <col min="19" max="19" width="16.85546875" style="12" customWidth="1"/>
    <col min="20" max="16384" width="11.5703125" style="2"/>
  </cols>
  <sheetData>
    <row r="1" spans="1:31" ht="36.75" customHeight="1" thickBot="1" x14ac:dyDescent="0.3">
      <c r="A1" s="16"/>
      <c r="B1" s="16"/>
      <c r="C1" s="16"/>
      <c r="D1" s="16"/>
      <c r="E1" s="16"/>
      <c r="F1" s="16"/>
      <c r="G1" s="16"/>
      <c r="H1" s="52" t="s">
        <v>22</v>
      </c>
      <c r="I1" s="53"/>
      <c r="J1" s="53"/>
      <c r="K1" s="53"/>
      <c r="L1" s="53"/>
      <c r="M1" s="53"/>
      <c r="N1" s="53"/>
      <c r="O1" s="54"/>
      <c r="P1" s="55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5" customFormat="1" ht="64.5" thickBot="1" x14ac:dyDescent="0.3">
      <c r="A2" s="4" t="s">
        <v>5</v>
      </c>
      <c r="B2" s="4" t="s">
        <v>3</v>
      </c>
      <c r="C2" s="4" t="s">
        <v>8</v>
      </c>
      <c r="D2" s="4" t="s">
        <v>6</v>
      </c>
      <c r="E2" s="4" t="s">
        <v>6</v>
      </c>
      <c r="F2" s="4" t="s">
        <v>21</v>
      </c>
      <c r="G2" s="14" t="s">
        <v>9</v>
      </c>
      <c r="H2" s="31" t="s">
        <v>23</v>
      </c>
      <c r="I2" s="30" t="s">
        <v>24</v>
      </c>
      <c r="J2" s="30" t="s">
        <v>31</v>
      </c>
      <c r="K2" s="30" t="s">
        <v>32</v>
      </c>
      <c r="L2" s="30" t="s">
        <v>36</v>
      </c>
      <c r="M2" s="30" t="s">
        <v>29</v>
      </c>
      <c r="N2" s="30" t="s">
        <v>33</v>
      </c>
      <c r="O2" s="30" t="s">
        <v>26</v>
      </c>
      <c r="P2" s="32" t="s">
        <v>27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53.1" customHeight="1" thickTop="1" thickBot="1" x14ac:dyDescent="0.3">
      <c r="A3" s="56" t="s">
        <v>7</v>
      </c>
      <c r="B3" s="33" t="s">
        <v>11</v>
      </c>
      <c r="C3" s="33" t="s">
        <v>10</v>
      </c>
      <c r="D3" s="33">
        <v>2061</v>
      </c>
      <c r="E3" s="33">
        <v>2061</v>
      </c>
      <c r="F3" s="33">
        <v>13302</v>
      </c>
      <c r="G3" s="34" t="s">
        <v>12</v>
      </c>
      <c r="H3" s="39">
        <f>J3*0.11</f>
        <v>330000</v>
      </c>
      <c r="I3" s="40">
        <f>J3-H3</f>
        <v>2670000</v>
      </c>
      <c r="J3" s="41">
        <v>3000000</v>
      </c>
      <c r="K3" s="41">
        <v>85000</v>
      </c>
      <c r="L3" s="41">
        <v>0</v>
      </c>
      <c r="M3" s="41">
        <f>(J3-K3)*0.2</f>
        <v>583000</v>
      </c>
      <c r="N3" s="42">
        <f>(M3/(J3-K3))</f>
        <v>0.2</v>
      </c>
      <c r="O3" s="41" t="s">
        <v>28</v>
      </c>
      <c r="P3" s="43">
        <f>(J3-K3)*0.2</f>
        <v>583000</v>
      </c>
      <c r="Q3" s="48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53.1" customHeight="1" thickTop="1" thickBot="1" x14ac:dyDescent="0.3">
      <c r="A4" s="57"/>
      <c r="B4" s="35" t="s">
        <v>0</v>
      </c>
      <c r="C4" s="35" t="s">
        <v>10</v>
      </c>
      <c r="D4" s="35">
        <v>6289</v>
      </c>
      <c r="E4" s="35">
        <v>6289</v>
      </c>
      <c r="F4" s="35">
        <v>50036</v>
      </c>
      <c r="G4" s="36" t="s">
        <v>12</v>
      </c>
      <c r="H4" s="39">
        <f t="shared" ref="H4:H11" si="0">J4*0.11</f>
        <v>220000</v>
      </c>
      <c r="I4" s="40">
        <f t="shared" ref="I4:I11" si="1">J4-H4</f>
        <v>1780000</v>
      </c>
      <c r="J4" s="44">
        <v>2000000</v>
      </c>
      <c r="K4" s="44">
        <v>85000</v>
      </c>
      <c r="L4" s="61">
        <v>0</v>
      </c>
      <c r="M4" s="41">
        <f>(J4-K4)*0.2</f>
        <v>383000</v>
      </c>
      <c r="N4" s="42">
        <f>(M4/(J4-K4))</f>
        <v>0.2</v>
      </c>
      <c r="O4" s="45" t="s">
        <v>28</v>
      </c>
      <c r="P4" s="43">
        <f>(J4-K4)*0.8</f>
        <v>1532000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s="7" customFormat="1" ht="48" customHeight="1" thickTop="1" thickBot="1" x14ac:dyDescent="0.3">
      <c r="A5" s="57"/>
      <c r="B5" s="35" t="s">
        <v>14</v>
      </c>
      <c r="C5" s="35" t="s">
        <v>10</v>
      </c>
      <c r="D5" s="35">
        <v>943284</v>
      </c>
      <c r="E5" s="35">
        <v>943284</v>
      </c>
      <c r="F5" s="35" t="s">
        <v>4</v>
      </c>
      <c r="G5" s="36" t="s">
        <v>13</v>
      </c>
      <c r="H5" s="39">
        <f t="shared" si="0"/>
        <v>165000</v>
      </c>
      <c r="I5" s="40">
        <f t="shared" si="1"/>
        <v>1335000</v>
      </c>
      <c r="J5" s="45">
        <v>1500000</v>
      </c>
      <c r="K5" s="45">
        <v>0</v>
      </c>
      <c r="L5" s="45">
        <v>0</v>
      </c>
      <c r="M5" s="41">
        <f>(J5-K5)*0.2</f>
        <v>300000</v>
      </c>
      <c r="N5" s="42">
        <f>(M5/(J5-K5))</f>
        <v>0.2</v>
      </c>
      <c r="O5" s="45" t="s">
        <v>28</v>
      </c>
      <c r="P5" s="43">
        <f t="shared" ref="P5:P7" si="2">J5*0.8</f>
        <v>1200000</v>
      </c>
      <c r="Z5" s="3"/>
    </row>
    <row r="6" spans="1:31" ht="54" customHeight="1" thickTop="1" thickBot="1" x14ac:dyDescent="0.3">
      <c r="A6" s="57"/>
      <c r="B6" s="35" t="s">
        <v>15</v>
      </c>
      <c r="C6" s="35" t="s">
        <v>10</v>
      </c>
      <c r="D6" s="35">
        <v>46436</v>
      </c>
      <c r="E6" s="35">
        <v>46436</v>
      </c>
      <c r="F6" s="35">
        <v>50999</v>
      </c>
      <c r="G6" s="36" t="s">
        <v>12</v>
      </c>
      <c r="H6" s="39">
        <f t="shared" si="0"/>
        <v>165000</v>
      </c>
      <c r="I6" s="40">
        <f t="shared" si="1"/>
        <v>1335000</v>
      </c>
      <c r="J6" s="45">
        <v>1500000</v>
      </c>
      <c r="K6" s="45">
        <v>0</v>
      </c>
      <c r="L6" s="45">
        <v>0</v>
      </c>
      <c r="M6" s="41">
        <f>(J6-K6)*0.2</f>
        <v>300000</v>
      </c>
      <c r="N6" s="42">
        <f>(M6/(J6-K6))</f>
        <v>0.2</v>
      </c>
      <c r="O6" s="45" t="s">
        <v>28</v>
      </c>
      <c r="P6" s="43">
        <f t="shared" si="2"/>
        <v>1200000</v>
      </c>
      <c r="Q6" s="2"/>
      <c r="R6" s="2"/>
      <c r="S6" s="2"/>
      <c r="Z6" s="3"/>
    </row>
    <row r="7" spans="1:31" s="11" customFormat="1" ht="43.5" customHeight="1" thickTop="1" thickBot="1" x14ac:dyDescent="0.3">
      <c r="A7" s="57"/>
      <c r="B7" s="35" t="s">
        <v>16</v>
      </c>
      <c r="C7" s="35" t="s">
        <v>10</v>
      </c>
      <c r="D7" s="35">
        <v>925280</v>
      </c>
      <c r="E7" s="35">
        <v>925280</v>
      </c>
      <c r="F7" s="35">
        <v>50496</v>
      </c>
      <c r="G7" s="36" t="s">
        <v>12</v>
      </c>
      <c r="H7" s="39">
        <f t="shared" si="0"/>
        <v>165000</v>
      </c>
      <c r="I7" s="40">
        <f t="shared" si="1"/>
        <v>1335000</v>
      </c>
      <c r="J7" s="45">
        <v>1500000</v>
      </c>
      <c r="K7" s="45">
        <v>0</v>
      </c>
      <c r="L7" s="45">
        <v>0</v>
      </c>
      <c r="M7" s="41">
        <f>(J7-K7)*0.2</f>
        <v>300000</v>
      </c>
      <c r="N7" s="42">
        <f>(M7/(J7-K7))</f>
        <v>0.2</v>
      </c>
      <c r="O7" s="45" t="s">
        <v>28</v>
      </c>
      <c r="P7" s="43">
        <f t="shared" si="2"/>
        <v>1200000</v>
      </c>
    </row>
    <row r="8" spans="1:31" s="11" customFormat="1" ht="38.450000000000003" customHeight="1" thickTop="1" thickBot="1" x14ac:dyDescent="0.3">
      <c r="A8" s="57"/>
      <c r="B8" s="35" t="s">
        <v>19</v>
      </c>
      <c r="C8" s="35" t="s">
        <v>10</v>
      </c>
      <c r="D8" s="35" t="s">
        <v>10</v>
      </c>
      <c r="E8" s="35" t="s">
        <v>10</v>
      </c>
      <c r="F8" s="35">
        <v>1464</v>
      </c>
      <c r="G8" s="36" t="s">
        <v>18</v>
      </c>
      <c r="H8" s="39">
        <f t="shared" si="0"/>
        <v>105600</v>
      </c>
      <c r="I8" s="40">
        <f t="shared" si="1"/>
        <v>854400</v>
      </c>
      <c r="J8" s="49">
        <v>960000</v>
      </c>
      <c r="K8" s="49">
        <v>0</v>
      </c>
      <c r="L8" s="49">
        <v>0</v>
      </c>
      <c r="M8" s="49">
        <v>192000</v>
      </c>
      <c r="N8" s="42">
        <f>(M8/(J8-K8))</f>
        <v>0.2</v>
      </c>
      <c r="O8" s="44" t="s">
        <v>34</v>
      </c>
      <c r="P8" s="46">
        <v>960000</v>
      </c>
    </row>
    <row r="9" spans="1:31" ht="39" customHeight="1" thickTop="1" thickBot="1" x14ac:dyDescent="0.3">
      <c r="A9" s="57"/>
      <c r="B9" s="35" t="s">
        <v>20</v>
      </c>
      <c r="C9" s="35" t="s">
        <v>10</v>
      </c>
      <c r="D9" s="35" t="s">
        <v>10</v>
      </c>
      <c r="E9" s="35" t="s">
        <v>10</v>
      </c>
      <c r="F9" s="35">
        <v>1465</v>
      </c>
      <c r="G9" s="36" t="s">
        <v>18</v>
      </c>
      <c r="H9" s="39">
        <f t="shared" si="0"/>
        <v>57200</v>
      </c>
      <c r="I9" s="40">
        <f t="shared" si="1"/>
        <v>462800</v>
      </c>
      <c r="J9" s="49">
        <v>520000</v>
      </c>
      <c r="K9" s="49">
        <v>0</v>
      </c>
      <c r="L9" s="49">
        <v>400000</v>
      </c>
      <c r="M9" s="49">
        <f>(J9-L9) *0.2</f>
        <v>24000</v>
      </c>
      <c r="N9" s="42">
        <f>L9/(J9)</f>
        <v>0.76923076923076927</v>
      </c>
      <c r="O9" s="44" t="s">
        <v>35</v>
      </c>
      <c r="P9" s="46">
        <v>120000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6" customFormat="1" ht="44.45" customHeight="1" thickTop="1" thickBot="1" x14ac:dyDescent="0.3">
      <c r="A10" s="57"/>
      <c r="B10" s="35" t="s">
        <v>1</v>
      </c>
      <c r="C10" s="35" t="s">
        <v>10</v>
      </c>
      <c r="D10" s="35">
        <v>108598</v>
      </c>
      <c r="E10" s="35">
        <v>108598</v>
      </c>
      <c r="F10" s="35" t="s">
        <v>4</v>
      </c>
      <c r="G10" s="36" t="s">
        <v>17</v>
      </c>
      <c r="H10" s="39">
        <f t="shared" si="0"/>
        <v>165000</v>
      </c>
      <c r="I10" s="40">
        <f t="shared" si="1"/>
        <v>1335000</v>
      </c>
      <c r="J10" s="45">
        <v>1500000</v>
      </c>
      <c r="K10" s="45">
        <v>0</v>
      </c>
      <c r="L10" s="45">
        <v>0</v>
      </c>
      <c r="M10" s="49">
        <f>(J10-L10) *0.2</f>
        <v>300000</v>
      </c>
      <c r="N10" s="42">
        <f>(M10/(J10-K10))</f>
        <v>0.2</v>
      </c>
      <c r="O10" s="45" t="s">
        <v>28</v>
      </c>
      <c r="P10" s="46">
        <f>J10*0.8</f>
        <v>1200000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47.45" customHeight="1" thickTop="1" thickBot="1" x14ac:dyDescent="0.3">
      <c r="A11" s="58"/>
      <c r="B11" s="37" t="s">
        <v>2</v>
      </c>
      <c r="C11" s="37" t="s">
        <v>10</v>
      </c>
      <c r="D11" s="37">
        <v>108709</v>
      </c>
      <c r="E11" s="37">
        <v>108709</v>
      </c>
      <c r="F11" s="37">
        <v>50814</v>
      </c>
      <c r="G11" s="38" t="s">
        <v>17</v>
      </c>
      <c r="H11" s="39">
        <f t="shared" si="0"/>
        <v>165000</v>
      </c>
      <c r="I11" s="40">
        <f t="shared" si="1"/>
        <v>1335000</v>
      </c>
      <c r="J11" s="47">
        <v>1500000</v>
      </c>
      <c r="K11" s="47">
        <v>0</v>
      </c>
      <c r="L11" s="47">
        <v>0</v>
      </c>
      <c r="M11" s="49">
        <f>(J11-L11) *0.2</f>
        <v>300000</v>
      </c>
      <c r="N11" s="42">
        <f>(M11/(J11-K11))</f>
        <v>0.2</v>
      </c>
      <c r="O11" s="47" t="s">
        <v>28</v>
      </c>
      <c r="P11" s="46">
        <f>J11*0.8</f>
        <v>1200000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2.25" customHeight="1" thickTop="1" thickBo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"/>
      <c r="R12" s="2"/>
      <c r="S12" s="2"/>
    </row>
    <row r="13" spans="1:31" ht="23.45" customHeight="1" thickTop="1" thickBot="1" x14ac:dyDescent="0.3">
      <c r="G13" s="25" t="s">
        <v>25</v>
      </c>
      <c r="H13" s="8">
        <f>H3+H4+H5+H6+H7+H8+H9+H10+H11</f>
        <v>1537800</v>
      </c>
      <c r="I13" s="19">
        <f>SUM(I3:I11)</f>
        <v>12442200</v>
      </c>
      <c r="J13" s="19">
        <f>SUM(J3:J11)</f>
        <v>13980000</v>
      </c>
      <c r="K13" s="19">
        <f>K3+K4+K5+K6+K7+K8+K9+K10+K11</f>
        <v>170000</v>
      </c>
      <c r="L13" s="19">
        <f>L3+L4+L5+L6+L7+L8+L9+L10+L11</f>
        <v>400000</v>
      </c>
      <c r="M13" s="19">
        <f>M3+M4+M5+M6+M7+M8+M9+M10+M11</f>
        <v>2682000</v>
      </c>
      <c r="N13" s="28"/>
      <c r="O13" s="28"/>
      <c r="P13" s="29">
        <f>SUM(P3:P11)</f>
        <v>9195000</v>
      </c>
      <c r="Q13" s="2"/>
      <c r="R13" s="2"/>
      <c r="S13" s="2"/>
    </row>
    <row r="14" spans="1:31" ht="30.95" customHeight="1" thickTop="1" x14ac:dyDescent="0.25">
      <c r="A14" s="50" t="s">
        <v>30</v>
      </c>
      <c r="B14" s="50"/>
      <c r="C14" s="50"/>
      <c r="D14" s="50"/>
      <c r="E14" s="50"/>
      <c r="F14" s="50"/>
      <c r="G14" s="50"/>
      <c r="H14" s="23"/>
      <c r="I14" s="23"/>
      <c r="J14" s="21"/>
      <c r="K14" s="26"/>
      <c r="L14" s="27"/>
      <c r="M14" s="26"/>
      <c r="N14" s="26"/>
      <c r="O14" s="21"/>
      <c r="P14" s="21"/>
      <c r="Q14" s="2"/>
      <c r="R14" s="2"/>
      <c r="S14" s="2"/>
    </row>
    <row r="15" spans="1:31" s="17" customFormat="1" ht="15" customHeight="1" x14ac:dyDescent="0.25">
      <c r="A15" s="59"/>
      <c r="B15" s="60"/>
      <c r="C15" s="60"/>
      <c r="D15" s="60"/>
      <c r="E15" s="60"/>
      <c r="F15" s="60"/>
      <c r="G15" s="60"/>
      <c r="H15" s="13"/>
      <c r="I15" s="13"/>
      <c r="K15" s="26"/>
      <c r="L15" s="27"/>
      <c r="M15" s="26"/>
      <c r="N15" s="20"/>
      <c r="O15" s="20"/>
    </row>
    <row r="16" spans="1:31" ht="15" customHeight="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26"/>
      <c r="L16" s="27"/>
      <c r="M16" s="26"/>
      <c r="N16" s="20"/>
      <c r="P16" s="2"/>
      <c r="Q16" s="2"/>
      <c r="R16" s="2"/>
      <c r="S16" s="2"/>
    </row>
    <row r="17" spans="1:25" s="7" customFormat="1" ht="15" customHeight="1" x14ac:dyDescent="0.25">
      <c r="A17" s="50"/>
      <c r="B17" s="51"/>
      <c r="C17" s="51"/>
      <c r="D17" s="51"/>
      <c r="E17" s="51"/>
      <c r="F17" s="51"/>
      <c r="G17" s="51"/>
      <c r="H17"/>
      <c r="I17"/>
      <c r="J17"/>
      <c r="K17"/>
      <c r="L17" s="22"/>
      <c r="M17" s="22"/>
      <c r="N17" s="22"/>
      <c r="O17" s="22"/>
    </row>
    <row r="18" spans="1:25" s="7" customFormat="1" ht="15" customHeight="1" x14ac:dyDescent="0.25">
      <c r="A18" s="50"/>
      <c r="B18" s="51"/>
      <c r="C18" s="51"/>
      <c r="D18" s="51"/>
      <c r="E18" s="51"/>
      <c r="F18" s="51"/>
      <c r="G18" s="51"/>
      <c r="H18"/>
      <c r="I18"/>
      <c r="J18"/>
      <c r="K18"/>
      <c r="L18" s="23"/>
      <c r="M18" s="23"/>
      <c r="N18" s="23"/>
      <c r="O18" s="23"/>
    </row>
    <row r="19" spans="1:25" x14ac:dyDescent="0.25">
      <c r="H19"/>
      <c r="I19"/>
      <c r="J19"/>
      <c r="L19" s="20"/>
      <c r="M19" s="20"/>
      <c r="N19" s="2"/>
      <c r="O19" s="2"/>
      <c r="P19" s="2"/>
      <c r="Q19" s="2"/>
      <c r="R19" s="2"/>
      <c r="S19" s="2"/>
    </row>
    <row r="20" spans="1:25" x14ac:dyDescent="0.25">
      <c r="H20"/>
      <c r="I20"/>
      <c r="J20"/>
      <c r="L20" s="20"/>
      <c r="M20" s="20"/>
      <c r="O20"/>
      <c r="P20"/>
      <c r="Q20"/>
      <c r="R20"/>
      <c r="S20"/>
      <c r="T20"/>
      <c r="U20"/>
      <c r="V20"/>
    </row>
    <row r="21" spans="1:25" s="6" customFormat="1" ht="4.5" customHeight="1" x14ac:dyDescent="0.25">
      <c r="A21" s="1"/>
      <c r="B21" s="1"/>
      <c r="C21" s="1"/>
      <c r="D21" s="1"/>
      <c r="E21" s="27"/>
      <c r="F21" s="1"/>
      <c r="G21" s="1"/>
      <c r="H21" s="18"/>
      <c r="I21" s="18"/>
      <c r="J21" s="24"/>
      <c r="K21"/>
      <c r="L21"/>
      <c r="M21"/>
      <c r="N21"/>
      <c r="O21" s="20"/>
      <c r="P21" s="20"/>
      <c r="Q21"/>
      <c r="R21"/>
      <c r="S21"/>
      <c r="T21"/>
      <c r="U21"/>
      <c r="V21"/>
      <c r="W21"/>
      <c r="X21"/>
      <c r="Y21"/>
    </row>
    <row r="22" spans="1:25" x14ac:dyDescent="0.25">
      <c r="Q22"/>
      <c r="R22"/>
      <c r="S22"/>
      <c r="T22"/>
      <c r="U22"/>
      <c r="V22"/>
      <c r="W22"/>
      <c r="X22"/>
      <c r="Y22"/>
    </row>
    <row r="23" spans="1:25" x14ac:dyDescent="0.25">
      <c r="Q23"/>
      <c r="R23"/>
      <c r="S23"/>
      <c r="T23"/>
      <c r="U23"/>
      <c r="V23"/>
      <c r="W23"/>
      <c r="X23"/>
      <c r="Y23"/>
    </row>
    <row r="24" spans="1:25" x14ac:dyDescent="0.25">
      <c r="Q24" s="2"/>
      <c r="R24" s="2"/>
      <c r="S24" s="2"/>
    </row>
    <row r="25" spans="1:25" x14ac:dyDescent="0.25">
      <c r="Q25" s="2"/>
      <c r="R25" s="2"/>
      <c r="S25" s="2"/>
    </row>
    <row r="26" spans="1:25" x14ac:dyDescent="0.25">
      <c r="Q26" s="2"/>
      <c r="R26" s="2"/>
      <c r="S26" s="2"/>
    </row>
    <row r="27" spans="1:25" s="7" customFormat="1" x14ac:dyDescent="0.25">
      <c r="A27" s="1"/>
      <c r="B27" s="1"/>
      <c r="C27" s="1"/>
      <c r="D27" s="1"/>
      <c r="E27" s="27"/>
      <c r="F27" s="1"/>
      <c r="G27" s="1"/>
      <c r="H27" s="18"/>
      <c r="I27" s="18"/>
      <c r="J27" s="2"/>
      <c r="K27"/>
      <c r="L27"/>
      <c r="M27"/>
      <c r="N27"/>
      <c r="O27" s="20"/>
      <c r="P27" s="20"/>
    </row>
    <row r="28" spans="1:25" ht="38.25" customHeight="1" x14ac:dyDescent="0.25">
      <c r="Q28" s="2"/>
      <c r="R28" s="2"/>
      <c r="S28" s="2"/>
    </row>
    <row r="30" spans="1:25" ht="17.45" customHeight="1" x14ac:dyDescent="0.25">
      <c r="Q30" s="9"/>
      <c r="R30" s="10"/>
    </row>
  </sheetData>
  <mergeCells count="7">
    <mergeCell ref="A17:G17"/>
    <mergeCell ref="A18:G18"/>
    <mergeCell ref="A16:J16"/>
    <mergeCell ref="H1:P1"/>
    <mergeCell ref="A14:G14"/>
    <mergeCell ref="A3:A11"/>
    <mergeCell ref="A15:G15"/>
  </mergeCells>
  <printOptions horizontalCentered="1" verticalCentered="1" gridLines="1"/>
  <pageMargins left="0.7" right="0.7" top="1.0625978090766823" bottom="0.75" header="0.3" footer="0.3"/>
  <pageSetup paperSize="256" scale="66" orientation="landscape" r:id="rId1"/>
  <headerFooter>
    <oddHeader>&amp;C&amp;"Times New Roman,Regular"&amp;14Attachment 3 - Project Costs
MaineDOT and DMR FY2022 Culvert AOP Projects  
&amp;K000000February 6,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Downeast Project Bundle</vt:lpstr>
      <vt:lpstr>'Downeast Project Bundle'!Print_Area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Ham, Eric</dc:creator>
  <cp:lastModifiedBy>Ham, Eric</cp:lastModifiedBy>
  <cp:lastPrinted>2023-02-06T16:26:02Z</cp:lastPrinted>
  <dcterms:created xsi:type="dcterms:W3CDTF">2022-10-24T19:38:37Z</dcterms:created>
  <dcterms:modified xsi:type="dcterms:W3CDTF">2023-02-06T17:42:19Z</dcterms:modified>
</cp:coreProperties>
</file>